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805" activeTab="0"/>
  </bookViews>
  <sheets>
    <sheet name=" plan za 2009r" sheetId="1" r:id="rId1"/>
    <sheet name="Plan wyd na poszcz.działalności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<sst xmlns="http://schemas.openxmlformats.org/spreadsheetml/2006/main" count="93" uniqueCount="71">
  <si>
    <t>§</t>
  </si>
  <si>
    <t xml:space="preserve">PRZYCHODY </t>
  </si>
  <si>
    <t xml:space="preserve">   w tym za :</t>
  </si>
  <si>
    <t xml:space="preserve">d) usługi ciągnikiem </t>
  </si>
  <si>
    <t>f) wynajem</t>
  </si>
  <si>
    <t>g) zieleńce</t>
  </si>
  <si>
    <t xml:space="preserve">OGÓŁEM  </t>
  </si>
  <si>
    <t xml:space="preserve">OGÓŁEM </t>
  </si>
  <si>
    <r>
      <t xml:space="preserve">6. </t>
    </r>
    <r>
      <rPr>
        <sz val="8"/>
        <rFont val="Arial CE"/>
        <family val="2"/>
      </rPr>
      <t>Wynagrodzenia bezosobowe</t>
    </r>
  </si>
  <si>
    <r>
      <t xml:space="preserve">b) </t>
    </r>
    <r>
      <rPr>
        <sz val="10"/>
        <rFont val="Arial CE"/>
        <family val="2"/>
      </rPr>
      <t>odbiór ścieków</t>
    </r>
    <r>
      <rPr>
        <sz val="8"/>
        <rFont val="Arial CE"/>
        <family val="2"/>
      </rPr>
      <t xml:space="preserve"> </t>
    </r>
  </si>
  <si>
    <t>i) pozostałe wpływy</t>
  </si>
  <si>
    <t>OGÓŁEM PRZYCHODY</t>
  </si>
  <si>
    <t xml:space="preserve">Sporządziła: Bożena Czuper </t>
  </si>
  <si>
    <t>Zakład</t>
  </si>
  <si>
    <t>Wysypisko</t>
  </si>
  <si>
    <t xml:space="preserve">Oczyszczalnia </t>
  </si>
  <si>
    <t>Wodociągi</t>
  </si>
  <si>
    <t>Ciągnik</t>
  </si>
  <si>
    <t>Zieleńce</t>
  </si>
  <si>
    <t xml:space="preserve">KOSZTY RAZEM </t>
  </si>
  <si>
    <t>Sporządziła: Bożena Czuper</t>
  </si>
  <si>
    <t>Zatwierdził:</t>
  </si>
  <si>
    <r>
      <t>15</t>
    </r>
    <r>
      <rPr>
        <sz val="10"/>
        <rFont val="Arial CE"/>
        <family val="2"/>
      </rPr>
      <t>.Różne opłaty i składki</t>
    </r>
  </si>
  <si>
    <r>
      <t>16.</t>
    </r>
    <r>
      <rPr>
        <sz val="10"/>
        <rFont val="Arial CE"/>
        <family val="2"/>
      </rPr>
      <t>Odpisy na ZFŚS</t>
    </r>
  </si>
  <si>
    <r>
      <t>17</t>
    </r>
    <r>
      <rPr>
        <sz val="10"/>
        <rFont val="Arial CE"/>
        <family val="2"/>
      </rPr>
      <t>.</t>
    </r>
    <r>
      <rPr>
        <sz val="7"/>
        <rFont val="Arial CE"/>
        <family val="2"/>
      </rPr>
      <t>Pozostałe podatki na rzecz budżetów jedn.sam.terytorialnego</t>
    </r>
  </si>
  <si>
    <r>
      <t>19.</t>
    </r>
    <r>
      <rPr>
        <b/>
        <sz val="7"/>
        <rFont val="Arial CE"/>
        <family val="2"/>
      </rPr>
      <t xml:space="preserve"> Zakup materiałów papierniczych do sprz. drukarskiego  i urz. kserograficznych</t>
    </r>
  </si>
  <si>
    <t xml:space="preserve">a) Zarząd + sam. VW Transporter </t>
  </si>
  <si>
    <r>
      <t>2.</t>
    </r>
    <r>
      <rPr>
        <sz val="8"/>
        <rFont val="Arial CE"/>
        <family val="2"/>
      </rPr>
      <t xml:space="preserve"> Nadwyżka środków </t>
    </r>
  </si>
  <si>
    <r>
      <t>1.</t>
    </r>
    <r>
      <rPr>
        <sz val="8"/>
        <rFont val="Arial CE"/>
        <family val="2"/>
      </rPr>
      <t>Wydatki osobowe niezali. do wynagrodzeń</t>
    </r>
  </si>
  <si>
    <r>
      <t>2</t>
    </r>
    <r>
      <rPr>
        <sz val="10"/>
        <rFont val="Arial CE"/>
        <family val="2"/>
      </rPr>
      <t xml:space="preserve">. </t>
    </r>
    <r>
      <rPr>
        <sz val="8"/>
        <rFont val="Arial CE"/>
        <family val="2"/>
      </rPr>
      <t>Wynagrodzenia osobowe pracowników</t>
    </r>
  </si>
  <si>
    <r>
      <t>3</t>
    </r>
    <r>
      <rPr>
        <sz val="10"/>
        <rFont val="Arial CE"/>
        <family val="2"/>
      </rPr>
      <t>.Dodatkowe wynagrodzenie roczne</t>
    </r>
  </si>
  <si>
    <r>
      <t>4</t>
    </r>
    <r>
      <rPr>
        <sz val="10"/>
        <rFont val="Arial CE"/>
        <family val="2"/>
      </rPr>
      <t>.</t>
    </r>
    <r>
      <rPr>
        <sz val="9"/>
        <rFont val="Arial CE"/>
        <family val="2"/>
      </rPr>
      <t>Składki na ubezpieczenia społeczne</t>
    </r>
  </si>
  <si>
    <r>
      <t>5</t>
    </r>
    <r>
      <rPr>
        <sz val="10"/>
        <rFont val="Arial CE"/>
        <family val="2"/>
      </rPr>
      <t xml:space="preserve">.Składki na Fundusz Pracy </t>
    </r>
  </si>
  <si>
    <r>
      <t xml:space="preserve">7. </t>
    </r>
    <r>
      <rPr>
        <sz val="10"/>
        <rFont val="Arial CE"/>
        <family val="2"/>
      </rPr>
      <t>Zakup materiałów i wyposażenia</t>
    </r>
  </si>
  <si>
    <r>
      <t>8.</t>
    </r>
    <r>
      <rPr>
        <sz val="10"/>
        <rFont val="Arial CE"/>
        <family val="2"/>
      </rPr>
      <t xml:space="preserve"> Zakup energii</t>
    </r>
  </si>
  <si>
    <t xml:space="preserve"> a) premie uznaniowe, nagrody jubileuszowe</t>
  </si>
  <si>
    <t xml:space="preserve">c) wywóz  odpadów </t>
  </si>
  <si>
    <r>
      <t xml:space="preserve">9. </t>
    </r>
    <r>
      <rPr>
        <sz val="10"/>
        <rFont val="Arial CE"/>
        <family val="2"/>
      </rPr>
      <t>Zakup usług remontowych</t>
    </r>
  </si>
  <si>
    <r>
      <t>18.</t>
    </r>
    <r>
      <rPr>
        <sz val="8"/>
        <rFont val="Arial CE"/>
        <family val="2"/>
      </rPr>
      <t xml:space="preserve">Szkolenie pracowników niebędących członkami korpusu służby cywilnej </t>
    </r>
  </si>
  <si>
    <r>
      <t>20</t>
    </r>
    <r>
      <rPr>
        <sz val="8"/>
        <rFont val="Arial CE"/>
        <family val="2"/>
      </rPr>
      <t>.Zakup akcesoriów komputerowych, w tym programów i licencji</t>
    </r>
  </si>
  <si>
    <t xml:space="preserve">h) opłata abonamentowa </t>
  </si>
  <si>
    <t>Załącznik Nr. 1</t>
  </si>
  <si>
    <t>Plan na 2009r.</t>
  </si>
  <si>
    <t>OGÓŁEM  KOSZTY</t>
  </si>
  <si>
    <t>4010 premia uzn.nagr.jub.</t>
  </si>
  <si>
    <r>
      <t>10.</t>
    </r>
    <r>
      <rPr>
        <sz val="10"/>
        <rFont val="Arial CE"/>
        <family val="2"/>
      </rPr>
      <t xml:space="preserve"> Zakup usług zdrowotnych</t>
    </r>
  </si>
  <si>
    <r>
      <t>11</t>
    </r>
    <r>
      <rPr>
        <sz val="10"/>
        <rFont val="Arial CE"/>
        <family val="2"/>
      </rPr>
      <t>. Zakup usług pozostałych</t>
    </r>
  </si>
  <si>
    <r>
      <t>12.</t>
    </r>
    <r>
      <rPr>
        <sz val="8"/>
        <rFont val="Arial CE"/>
        <family val="2"/>
      </rPr>
      <t>Zakup usług dostępu do sieci internet</t>
    </r>
  </si>
  <si>
    <r>
      <t>13</t>
    </r>
    <r>
      <rPr>
        <b/>
        <sz val="6"/>
        <rFont val="Arial CE"/>
        <family val="2"/>
      </rPr>
      <t xml:space="preserve">. Opłaty z tyt. zakupu usług telekomunikacyjnych telefonii komórkowej </t>
    </r>
  </si>
  <si>
    <r>
      <t>14</t>
    </r>
    <r>
      <rPr>
        <b/>
        <sz val="6"/>
        <rFont val="Arial CE"/>
        <family val="2"/>
      </rPr>
      <t xml:space="preserve">. Opłaty z tyt. zakupu usług telekomunikacyjnych telefonii stacionarnej </t>
    </r>
  </si>
  <si>
    <t>6080 zakup pompy</t>
  </si>
  <si>
    <t xml:space="preserve">KOSZTY i WYDATKI RAZEM </t>
  </si>
  <si>
    <t>Wskażnik realizacji w %</t>
  </si>
  <si>
    <t>OGÓŁEM  KOSZTY I WYDATKI</t>
  </si>
  <si>
    <r>
      <t>1.</t>
    </r>
    <r>
      <rPr>
        <sz val="8"/>
        <rFont val="Arial CE"/>
        <family val="0"/>
      </rPr>
      <t>Wydatki na zakupy inwestycyjne zakładów budżetowych.</t>
    </r>
  </si>
  <si>
    <t xml:space="preserve">     PLAN  FINANSOWY za 2009r.   </t>
  </si>
  <si>
    <t>KOSZTY</t>
  </si>
  <si>
    <t xml:space="preserve">PLAN KOSZTÓW I WYDATKÓW NA  POSZCZEGÓLNE DZIAŁALNOŚCI  na 2009r.  </t>
  </si>
  <si>
    <t>Raczki,25-01-2010r.</t>
  </si>
  <si>
    <t>Raczki ,25.01.2010r.</t>
  </si>
  <si>
    <t>Wykonanie Planu za 2009r.</t>
  </si>
  <si>
    <t>O830</t>
  </si>
  <si>
    <t>O920</t>
  </si>
  <si>
    <r>
      <t>1</t>
    </r>
    <r>
      <rPr>
        <b/>
        <sz val="7"/>
        <rFont val="Arial CE"/>
        <family val="2"/>
      </rPr>
      <t>. Fundusz obrotowy na początek 2009r.</t>
    </r>
  </si>
  <si>
    <t>Załącznik Nr.2 a</t>
  </si>
  <si>
    <r>
      <t xml:space="preserve">e) </t>
    </r>
    <r>
      <rPr>
        <sz val="6"/>
        <rFont val="Arial CE"/>
        <family val="0"/>
      </rPr>
      <t>opłata administracyjna za wydanie warunków na  przyłącza do sieci wodociągowej i kanalizacyjnej</t>
    </r>
  </si>
  <si>
    <r>
      <t>3.</t>
    </r>
    <r>
      <rPr>
        <sz val="10"/>
        <rFont val="Arial CE"/>
        <family val="0"/>
      </rPr>
      <t>F</t>
    </r>
    <r>
      <rPr>
        <sz val="7.5"/>
        <rFont val="Arial CE"/>
        <family val="0"/>
      </rPr>
      <t>undusz obrotowy na koniec roku 2009</t>
    </r>
  </si>
  <si>
    <r>
      <t>1.</t>
    </r>
    <r>
      <rPr>
        <sz val="10"/>
        <rFont val="Arial CE"/>
        <family val="0"/>
      </rPr>
      <t>P</t>
    </r>
    <r>
      <rPr>
        <sz val="7"/>
        <rFont val="Arial CE"/>
        <family val="0"/>
      </rPr>
      <t xml:space="preserve">odatek dochodowy od osób prawnych </t>
    </r>
  </si>
  <si>
    <r>
      <t>1.</t>
    </r>
    <r>
      <rPr>
        <sz val="10"/>
        <rFont val="Arial CE"/>
        <family val="2"/>
      </rPr>
      <t xml:space="preserve"> Wpływy z usług ogółem,                                                     </t>
    </r>
  </si>
  <si>
    <r>
      <t>a)</t>
    </r>
    <r>
      <rPr>
        <sz val="10"/>
        <rFont val="Arial CE"/>
        <family val="2"/>
      </rPr>
      <t xml:space="preserve"> sprzedaż wody</t>
    </r>
    <r>
      <rPr>
        <sz val="8"/>
        <rFont val="Arial CE"/>
        <family val="2"/>
      </rPr>
      <t xml:space="preserve"> </t>
    </r>
  </si>
  <si>
    <r>
      <t>2.</t>
    </r>
    <r>
      <rPr>
        <sz val="10"/>
        <rFont val="Arial CE"/>
        <family val="2"/>
      </rPr>
      <t xml:space="preserve"> Pozostałe odsetki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</si>
</sst>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i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i/>
      <sz val="3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6"/>
      <name val="Arial CE"/>
      <family val="0"/>
    </font>
    <font>
      <sz val="5"/>
      <name val="Arial CE"/>
      <family val="0"/>
    </font>
    <font>
      <b/>
      <sz val="4"/>
      <name val="Arial CE"/>
      <family val="2"/>
    </font>
    <font>
      <b/>
      <i/>
      <sz val="28"/>
      <name val="Times New Roman"/>
      <family val="1"/>
    </font>
    <font>
      <b/>
      <sz val="16"/>
      <name val="Courier New CE"/>
      <family val="3"/>
    </font>
    <font>
      <sz val="7.5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33" borderId="15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0" fontId="9" fillId="33" borderId="12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7" xfId="0" applyFont="1" applyBorder="1" applyAlignment="1">
      <alignment/>
    </xf>
    <xf numFmtId="2" fontId="8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/>
    </xf>
    <xf numFmtId="0" fontId="1" fillId="33" borderId="23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right" vertical="center" wrapText="1"/>
    </xf>
    <xf numFmtId="2" fontId="1" fillId="0" borderId="27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7" fillId="0" borderId="20" xfId="0" applyFont="1" applyBorder="1" applyAlignment="1">
      <alignment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2" fontId="13" fillId="33" borderId="16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2" fontId="1" fillId="0" borderId="32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33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8" xfId="0" applyNumberFormat="1" applyFont="1" applyFill="1" applyBorder="1" applyAlignment="1">
      <alignment/>
    </xf>
    <xf numFmtId="2" fontId="13" fillId="33" borderId="31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0" fillId="0" borderId="17" xfId="0" applyFont="1" applyBorder="1" applyAlignment="1">
      <alignment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right"/>
    </xf>
    <xf numFmtId="0" fontId="19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26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26.75390625" style="0" customWidth="1"/>
    <col min="3" max="3" width="13.75390625" style="0" customWidth="1"/>
    <col min="4" max="4" width="12.625" style="0" customWidth="1"/>
    <col min="5" max="5" width="7.125" style="0" customWidth="1"/>
    <col min="6" max="6" width="9.25390625" style="0" customWidth="1"/>
    <col min="7" max="7" width="32.875" style="0" customWidth="1"/>
    <col min="8" max="8" width="12.25390625" style="0" customWidth="1"/>
    <col min="9" max="9" width="10.875" style="0" customWidth="1"/>
    <col min="10" max="10" width="6.875" style="0" customWidth="1"/>
    <col min="12" max="12" width="12.375" style="0" customWidth="1"/>
    <col min="13" max="13" width="14.875" style="0" customWidth="1"/>
  </cols>
  <sheetData>
    <row r="1" spans="1:10" ht="10.5" customHeight="1">
      <c r="A1" s="42"/>
      <c r="B1" s="42"/>
      <c r="C1" s="42"/>
      <c r="D1" s="42"/>
      <c r="E1" s="42"/>
      <c r="F1" s="42"/>
      <c r="G1" s="42"/>
      <c r="H1" s="92" t="s">
        <v>41</v>
      </c>
      <c r="I1" s="92"/>
      <c r="J1" s="92"/>
    </row>
    <row r="2" spans="1:10" ht="3.75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1.75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 thickBot="1">
      <c r="A4" s="73"/>
      <c r="B4" s="93"/>
      <c r="C4" s="94"/>
      <c r="D4" s="94"/>
      <c r="E4" s="94"/>
      <c r="F4" s="94"/>
      <c r="G4" s="94"/>
      <c r="H4" s="94"/>
      <c r="I4" s="94"/>
      <c r="J4" s="94"/>
    </row>
    <row r="5" spans="1:10" ht="29.25" customHeight="1" thickBot="1">
      <c r="A5" s="19" t="s">
        <v>0</v>
      </c>
      <c r="B5" s="74" t="s">
        <v>1</v>
      </c>
      <c r="C5" s="75" t="s">
        <v>42</v>
      </c>
      <c r="D5" s="75" t="s">
        <v>60</v>
      </c>
      <c r="E5" s="80" t="s">
        <v>52</v>
      </c>
      <c r="F5" s="76" t="s">
        <v>0</v>
      </c>
      <c r="G5" s="77" t="s">
        <v>56</v>
      </c>
      <c r="H5" s="75" t="s">
        <v>42</v>
      </c>
      <c r="I5" s="75" t="s">
        <v>60</v>
      </c>
      <c r="J5" s="80" t="s">
        <v>52</v>
      </c>
    </row>
    <row r="6" spans="1:10" ht="18" customHeight="1">
      <c r="A6" s="18" t="s">
        <v>61</v>
      </c>
      <c r="B6" s="22" t="s">
        <v>68</v>
      </c>
      <c r="C6" s="44">
        <f>C8+C9+C10+C11+C12+C13+C14+C15+C16</f>
        <v>804828</v>
      </c>
      <c r="D6" s="81">
        <f>D8+D9+D10+D11+D12+D13+D14+D15+D16</f>
        <v>828464.38</v>
      </c>
      <c r="E6" s="85">
        <f>D6/C6*100</f>
        <v>102.93682376855675</v>
      </c>
      <c r="F6" s="38">
        <v>3020</v>
      </c>
      <c r="G6" s="31" t="s">
        <v>28</v>
      </c>
      <c r="H6" s="44">
        <v>4133.18</v>
      </c>
      <c r="I6" s="44">
        <v>4133.18</v>
      </c>
      <c r="J6" s="48">
        <f>I6/H6*100</f>
        <v>100</v>
      </c>
    </row>
    <row r="7" spans="1:12" ht="15.75" customHeight="1">
      <c r="A7" s="1"/>
      <c r="B7" s="23" t="s">
        <v>2</v>
      </c>
      <c r="C7" s="21"/>
      <c r="D7" s="82"/>
      <c r="E7" s="86"/>
      <c r="F7" s="39">
        <v>4010</v>
      </c>
      <c r="G7" s="32" t="s">
        <v>29</v>
      </c>
      <c r="H7" s="21">
        <v>313436.11</v>
      </c>
      <c r="I7" s="21">
        <v>313436.11</v>
      </c>
      <c r="J7" s="48">
        <f aca="true" t="shared" si="0" ref="J7:J29">I7/H7*100</f>
        <v>100</v>
      </c>
      <c r="L7" s="5"/>
    </row>
    <row r="8" spans="1:10" ht="15.75" customHeight="1">
      <c r="A8" s="2"/>
      <c r="B8" s="24" t="s">
        <v>69</v>
      </c>
      <c r="C8" s="21">
        <v>334130</v>
      </c>
      <c r="D8" s="82">
        <v>347844.37</v>
      </c>
      <c r="E8" s="85">
        <f aca="true" t="shared" si="1" ref="E8:E16">D8/C8*100</f>
        <v>104.10450124203155</v>
      </c>
      <c r="F8" s="39"/>
      <c r="G8" s="33" t="s">
        <v>35</v>
      </c>
      <c r="H8" s="21">
        <v>15442.38</v>
      </c>
      <c r="I8" s="21">
        <v>15442.38</v>
      </c>
      <c r="J8" s="48">
        <f t="shared" si="0"/>
        <v>100</v>
      </c>
    </row>
    <row r="9" spans="1:10" ht="18" customHeight="1">
      <c r="A9" s="2"/>
      <c r="B9" s="24" t="s">
        <v>9</v>
      </c>
      <c r="C9" s="21">
        <v>268970</v>
      </c>
      <c r="D9" s="82">
        <v>269576.62</v>
      </c>
      <c r="E9" s="85">
        <f t="shared" si="1"/>
        <v>100.22553444622078</v>
      </c>
      <c r="F9" s="39">
        <v>4040</v>
      </c>
      <c r="G9" s="32" t="s">
        <v>30</v>
      </c>
      <c r="H9" s="21">
        <v>25687.93</v>
      </c>
      <c r="I9" s="21">
        <v>25687.93</v>
      </c>
      <c r="J9" s="48">
        <f t="shared" si="0"/>
        <v>100</v>
      </c>
    </row>
    <row r="10" spans="1:10" ht="18" customHeight="1">
      <c r="A10" s="2"/>
      <c r="B10" s="23" t="s">
        <v>36</v>
      </c>
      <c r="C10" s="21">
        <v>95000</v>
      </c>
      <c r="D10" s="82">
        <v>101540.75</v>
      </c>
      <c r="E10" s="85">
        <f t="shared" si="1"/>
        <v>106.885</v>
      </c>
      <c r="F10" s="39">
        <v>4110</v>
      </c>
      <c r="G10" s="32" t="s">
        <v>31</v>
      </c>
      <c r="H10" s="21">
        <v>52436.62</v>
      </c>
      <c r="I10" s="21">
        <v>52436.62</v>
      </c>
      <c r="J10" s="48">
        <f t="shared" si="0"/>
        <v>100</v>
      </c>
    </row>
    <row r="11" spans="1:10" ht="18" customHeight="1">
      <c r="A11" s="2"/>
      <c r="B11" s="23" t="s">
        <v>3</v>
      </c>
      <c r="C11" s="21">
        <v>46408</v>
      </c>
      <c r="D11" s="82">
        <v>43541.25</v>
      </c>
      <c r="E11" s="85">
        <f t="shared" si="1"/>
        <v>93.82272453025341</v>
      </c>
      <c r="F11" s="39">
        <v>4120</v>
      </c>
      <c r="G11" s="32" t="s">
        <v>32</v>
      </c>
      <c r="H11" s="21">
        <v>8463.37</v>
      </c>
      <c r="I11" s="21">
        <v>8463.37</v>
      </c>
      <c r="J11" s="48">
        <f t="shared" si="0"/>
        <v>100</v>
      </c>
    </row>
    <row r="12" spans="1:10" ht="19.5" customHeight="1">
      <c r="A12" s="2"/>
      <c r="B12" s="89" t="s">
        <v>65</v>
      </c>
      <c r="C12" s="21">
        <v>1500</v>
      </c>
      <c r="D12" s="82">
        <v>3024.17</v>
      </c>
      <c r="E12" s="85">
        <f t="shared" si="1"/>
        <v>201.61133333333333</v>
      </c>
      <c r="F12" s="39">
        <v>4170</v>
      </c>
      <c r="G12" s="32" t="s">
        <v>8</v>
      </c>
      <c r="H12" s="21">
        <v>3000</v>
      </c>
      <c r="I12" s="21">
        <v>3000</v>
      </c>
      <c r="J12" s="48">
        <f t="shared" si="0"/>
        <v>100</v>
      </c>
    </row>
    <row r="13" spans="1:10" ht="18" customHeight="1">
      <c r="A13" s="2"/>
      <c r="B13" s="23" t="s">
        <v>4</v>
      </c>
      <c r="C13" s="21">
        <v>0</v>
      </c>
      <c r="D13" s="82">
        <v>82</v>
      </c>
      <c r="E13" s="85">
        <v>0</v>
      </c>
      <c r="F13" s="39">
        <v>4210</v>
      </c>
      <c r="G13" s="32" t="s">
        <v>33</v>
      </c>
      <c r="H13" s="21">
        <v>87661.04</v>
      </c>
      <c r="I13" s="21">
        <v>87661.04</v>
      </c>
      <c r="J13" s="48">
        <f t="shared" si="0"/>
        <v>100</v>
      </c>
    </row>
    <row r="14" spans="1:10" ht="18" customHeight="1">
      <c r="A14" s="2"/>
      <c r="B14" s="23" t="s">
        <v>5</v>
      </c>
      <c r="C14" s="21">
        <v>22820</v>
      </c>
      <c r="D14" s="82">
        <v>22820.28</v>
      </c>
      <c r="E14" s="85">
        <f t="shared" si="1"/>
        <v>100.00122699386502</v>
      </c>
      <c r="F14" s="39">
        <v>4260</v>
      </c>
      <c r="G14" s="32" t="s">
        <v>34</v>
      </c>
      <c r="H14" s="21">
        <v>142132.13</v>
      </c>
      <c r="I14" s="21">
        <v>142132.13</v>
      </c>
      <c r="J14" s="48">
        <f t="shared" si="0"/>
        <v>100</v>
      </c>
    </row>
    <row r="15" spans="1:10" ht="18" customHeight="1">
      <c r="A15" s="2"/>
      <c r="B15" s="23" t="s">
        <v>40</v>
      </c>
      <c r="C15" s="21">
        <v>32000</v>
      </c>
      <c r="D15" s="82">
        <v>32814</v>
      </c>
      <c r="E15" s="85">
        <f t="shared" si="1"/>
        <v>102.54375</v>
      </c>
      <c r="F15" s="39">
        <v>4270</v>
      </c>
      <c r="G15" s="32" t="s">
        <v>37</v>
      </c>
      <c r="H15" s="21">
        <v>10000.27</v>
      </c>
      <c r="I15" s="21">
        <v>10000.27</v>
      </c>
      <c r="J15" s="48">
        <f t="shared" si="0"/>
        <v>100</v>
      </c>
    </row>
    <row r="16" spans="1:10" ht="18" customHeight="1">
      <c r="A16" s="2"/>
      <c r="B16" s="23" t="s">
        <v>10</v>
      </c>
      <c r="C16" s="21">
        <v>4000</v>
      </c>
      <c r="D16" s="82">
        <v>7220.94</v>
      </c>
      <c r="E16" s="85">
        <f t="shared" si="1"/>
        <v>180.52349999999998</v>
      </c>
      <c r="F16" s="39">
        <v>4280</v>
      </c>
      <c r="G16" s="32" t="s">
        <v>45</v>
      </c>
      <c r="H16" s="21">
        <v>230</v>
      </c>
      <c r="I16" s="21">
        <v>230</v>
      </c>
      <c r="J16" s="48">
        <f t="shared" si="0"/>
        <v>100</v>
      </c>
    </row>
    <row r="17" spans="1:10" ht="18" customHeight="1">
      <c r="A17" s="2"/>
      <c r="B17" s="23"/>
      <c r="C17" s="21"/>
      <c r="D17" s="82"/>
      <c r="E17" s="86"/>
      <c r="F17" s="39">
        <v>4300</v>
      </c>
      <c r="G17" s="32" t="s">
        <v>46</v>
      </c>
      <c r="H17" s="21">
        <v>79305.43</v>
      </c>
      <c r="I17" s="21">
        <v>79305.43</v>
      </c>
      <c r="J17" s="48">
        <f t="shared" si="0"/>
        <v>100</v>
      </c>
    </row>
    <row r="18" spans="1:10" ht="18" customHeight="1">
      <c r="A18" s="2"/>
      <c r="B18" s="23"/>
      <c r="C18" s="21"/>
      <c r="D18" s="82"/>
      <c r="E18" s="86"/>
      <c r="F18" s="39">
        <v>4350</v>
      </c>
      <c r="G18" s="32" t="s">
        <v>47</v>
      </c>
      <c r="H18" s="46">
        <v>1428.73</v>
      </c>
      <c r="I18" s="46">
        <v>1428.73</v>
      </c>
      <c r="J18" s="48">
        <f t="shared" si="0"/>
        <v>100</v>
      </c>
    </row>
    <row r="19" spans="1:10" ht="20.25" customHeight="1">
      <c r="A19" s="2"/>
      <c r="B19" s="23"/>
      <c r="C19" s="21"/>
      <c r="D19" s="82"/>
      <c r="E19" s="86"/>
      <c r="F19" s="39">
        <v>4360</v>
      </c>
      <c r="G19" s="34" t="s">
        <v>48</v>
      </c>
      <c r="H19" s="21">
        <v>264.75</v>
      </c>
      <c r="I19" s="21">
        <v>264.75</v>
      </c>
      <c r="J19" s="48">
        <f t="shared" si="0"/>
        <v>100</v>
      </c>
    </row>
    <row r="20" spans="1:10" ht="20.25" customHeight="1">
      <c r="A20" s="6" t="s">
        <v>62</v>
      </c>
      <c r="B20" s="25" t="s">
        <v>70</v>
      </c>
      <c r="C20" s="21">
        <v>3093.18</v>
      </c>
      <c r="D20" s="82">
        <v>4709.32</v>
      </c>
      <c r="E20" s="85">
        <f>D20/C20*100</f>
        <v>152.24849507626453</v>
      </c>
      <c r="F20" s="39">
        <v>4370</v>
      </c>
      <c r="G20" s="34" t="s">
        <v>49</v>
      </c>
      <c r="H20" s="21">
        <v>985.29</v>
      </c>
      <c r="I20" s="21">
        <v>985.29</v>
      </c>
      <c r="J20" s="48">
        <f t="shared" si="0"/>
        <v>100</v>
      </c>
    </row>
    <row r="21" spans="1:10" ht="18" customHeight="1">
      <c r="A21" s="2"/>
      <c r="B21" s="23"/>
      <c r="C21" s="21"/>
      <c r="D21" s="82"/>
      <c r="E21" s="82"/>
      <c r="F21" s="39">
        <v>4430</v>
      </c>
      <c r="G21" s="32" t="s">
        <v>22</v>
      </c>
      <c r="H21" s="21">
        <v>18340</v>
      </c>
      <c r="I21" s="21">
        <v>18340</v>
      </c>
      <c r="J21" s="48">
        <f t="shared" si="0"/>
        <v>100</v>
      </c>
    </row>
    <row r="22" spans="1:10" ht="18" customHeight="1">
      <c r="A22" s="2"/>
      <c r="B22" s="20"/>
      <c r="C22" s="21"/>
      <c r="D22" s="82"/>
      <c r="E22" s="82"/>
      <c r="F22" s="39">
        <v>4440</v>
      </c>
      <c r="G22" s="32" t="s">
        <v>23</v>
      </c>
      <c r="H22" s="21">
        <v>12937.18</v>
      </c>
      <c r="I22" s="21">
        <v>12937.18</v>
      </c>
      <c r="J22" s="48">
        <f t="shared" si="0"/>
        <v>100</v>
      </c>
    </row>
    <row r="23" spans="1:10" ht="22.5" customHeight="1">
      <c r="A23" s="1"/>
      <c r="B23" s="25"/>
      <c r="C23" s="21"/>
      <c r="D23" s="82"/>
      <c r="E23" s="82"/>
      <c r="F23" s="39">
        <v>4500</v>
      </c>
      <c r="G23" s="35" t="s">
        <v>24</v>
      </c>
      <c r="H23" s="21">
        <v>2500</v>
      </c>
      <c r="I23" s="21">
        <v>2500</v>
      </c>
      <c r="J23" s="48">
        <f t="shared" si="0"/>
        <v>100</v>
      </c>
    </row>
    <row r="24" spans="1:10" ht="23.25" customHeight="1">
      <c r="A24" s="1"/>
      <c r="B24" s="25"/>
      <c r="C24" s="21"/>
      <c r="D24" s="82"/>
      <c r="E24" s="82"/>
      <c r="F24" s="39">
        <v>4700</v>
      </c>
      <c r="G24" s="35" t="s">
        <v>38</v>
      </c>
      <c r="H24" s="21">
        <v>340</v>
      </c>
      <c r="I24" s="21">
        <v>340</v>
      </c>
      <c r="J24" s="48">
        <f t="shared" si="0"/>
        <v>100</v>
      </c>
    </row>
    <row r="25" spans="1:10" ht="22.5" customHeight="1">
      <c r="A25" s="3"/>
      <c r="B25" s="23"/>
      <c r="C25" s="21"/>
      <c r="D25" s="82"/>
      <c r="E25" s="82"/>
      <c r="F25" s="40">
        <v>4740</v>
      </c>
      <c r="G25" s="36" t="s">
        <v>25</v>
      </c>
      <c r="H25" s="21">
        <v>1111.36</v>
      </c>
      <c r="I25" s="21">
        <v>1111.36</v>
      </c>
      <c r="J25" s="48">
        <f t="shared" si="0"/>
        <v>100</v>
      </c>
    </row>
    <row r="26" spans="1:10" ht="19.5" customHeight="1">
      <c r="A26" s="3"/>
      <c r="B26" s="30"/>
      <c r="C26" s="21"/>
      <c r="D26" s="82"/>
      <c r="E26" s="82"/>
      <c r="F26" s="40">
        <v>4750</v>
      </c>
      <c r="G26" s="36" t="s">
        <v>39</v>
      </c>
      <c r="H26" s="21">
        <v>1195.75</v>
      </c>
      <c r="I26" s="21">
        <v>1195.75</v>
      </c>
      <c r="J26" s="48">
        <f t="shared" si="0"/>
        <v>100</v>
      </c>
    </row>
    <row r="27" spans="1:10" ht="17.25" customHeight="1">
      <c r="A27" s="3"/>
      <c r="B27" s="30"/>
      <c r="C27" s="21"/>
      <c r="D27" s="82"/>
      <c r="E27" s="82"/>
      <c r="F27" s="41"/>
      <c r="G27" s="37" t="s">
        <v>43</v>
      </c>
      <c r="H27" s="21">
        <f>SUM(H4:H26)</f>
        <v>781031.52</v>
      </c>
      <c r="I27" s="21">
        <f>SUM(I4:I26)</f>
        <v>781031.52</v>
      </c>
      <c r="J27" s="48">
        <f t="shared" si="0"/>
        <v>100</v>
      </c>
    </row>
    <row r="28" spans="1:10" ht="20.25" customHeight="1">
      <c r="A28" s="3"/>
      <c r="B28" s="30"/>
      <c r="C28" s="21"/>
      <c r="D28" s="82"/>
      <c r="E28" s="82"/>
      <c r="F28" s="40">
        <v>6080</v>
      </c>
      <c r="G28" s="36" t="s">
        <v>54</v>
      </c>
      <c r="H28" s="21">
        <v>7940</v>
      </c>
      <c r="I28" s="21">
        <v>7940</v>
      </c>
      <c r="J28" s="48">
        <f t="shared" si="0"/>
        <v>100</v>
      </c>
    </row>
    <row r="29" spans="1:12" ht="15.75" customHeight="1">
      <c r="A29" s="3"/>
      <c r="B29" s="26" t="s">
        <v>11</v>
      </c>
      <c r="C29" s="21">
        <f>C6+C20</f>
        <v>807921.18</v>
      </c>
      <c r="D29" s="82">
        <f>D6+D20</f>
        <v>833173.7</v>
      </c>
      <c r="E29" s="85">
        <f>D29/C29*100</f>
        <v>103.125616783558</v>
      </c>
      <c r="F29" s="41"/>
      <c r="G29" s="37" t="s">
        <v>53</v>
      </c>
      <c r="H29" s="21">
        <f>H27+H28</f>
        <v>788971.52</v>
      </c>
      <c r="I29" s="21">
        <f>I27+I28</f>
        <v>788971.52</v>
      </c>
      <c r="J29" s="48">
        <f t="shared" si="0"/>
        <v>100</v>
      </c>
      <c r="K29" s="5"/>
      <c r="L29" s="5"/>
    </row>
    <row r="30" spans="1:12" ht="13.5" customHeight="1">
      <c r="A30" s="3"/>
      <c r="B30" s="27"/>
      <c r="C30" s="21"/>
      <c r="D30" s="82"/>
      <c r="E30" s="82"/>
      <c r="F30" s="41"/>
      <c r="G30" s="37" t="s">
        <v>67</v>
      </c>
      <c r="H30" s="21">
        <v>8000</v>
      </c>
      <c r="I30" s="21">
        <v>9907</v>
      </c>
      <c r="J30" s="48"/>
      <c r="L30" s="5"/>
    </row>
    <row r="31" spans="1:10" ht="15.75" customHeight="1" thickBot="1">
      <c r="A31" s="3"/>
      <c r="B31" s="88" t="s">
        <v>63</v>
      </c>
      <c r="C31" s="47">
        <v>69546</v>
      </c>
      <c r="D31" s="83">
        <v>69546</v>
      </c>
      <c r="E31" s="83"/>
      <c r="F31" s="41"/>
      <c r="G31" s="37" t="s">
        <v>27</v>
      </c>
      <c r="H31" s="45">
        <v>0</v>
      </c>
      <c r="I31" s="45">
        <f>I33-I32-I30-I29</f>
        <v>27857.179999999935</v>
      </c>
      <c r="J31" s="48"/>
    </row>
    <row r="32" spans="1:12" ht="21" customHeight="1" thickBot="1">
      <c r="A32" s="49"/>
      <c r="B32" s="50"/>
      <c r="C32" s="47"/>
      <c r="D32" s="83"/>
      <c r="E32" s="83"/>
      <c r="F32" s="51"/>
      <c r="G32" s="87" t="s">
        <v>66</v>
      </c>
      <c r="H32" s="56">
        <f>H33-H31-H30-H29</f>
        <v>80495.66000000003</v>
      </c>
      <c r="I32" s="56">
        <v>75984</v>
      </c>
      <c r="J32" s="57"/>
      <c r="L32" s="5"/>
    </row>
    <row r="33" spans="1:10" ht="23.25" customHeight="1" thickBot="1">
      <c r="A33" s="52"/>
      <c r="B33" s="53" t="s">
        <v>6</v>
      </c>
      <c r="C33" s="54">
        <f>C29+C31</f>
        <v>877467.18</v>
      </c>
      <c r="D33" s="84">
        <f>D29+D31</f>
        <v>902719.7</v>
      </c>
      <c r="E33" s="84"/>
      <c r="F33" s="55"/>
      <c r="G33" s="58" t="s">
        <v>7</v>
      </c>
      <c r="H33" s="59">
        <v>877467.18</v>
      </c>
      <c r="I33" s="59">
        <v>902719.7</v>
      </c>
      <c r="J33" s="60"/>
    </row>
    <row r="34" spans="1:5" ht="14.25" customHeight="1">
      <c r="A34" s="91" t="s">
        <v>58</v>
      </c>
      <c r="B34" s="91"/>
      <c r="C34" s="4"/>
      <c r="D34" s="4"/>
      <c r="E34" s="4"/>
    </row>
    <row r="35" spans="1:7" ht="13.5" customHeight="1">
      <c r="A35" t="s">
        <v>12</v>
      </c>
      <c r="G35" s="43" t="s">
        <v>21</v>
      </c>
    </row>
    <row r="36" spans="3:5" ht="26.25" customHeight="1">
      <c r="C36" s="5"/>
      <c r="D36" s="5"/>
      <c r="E36" s="5"/>
    </row>
  </sheetData>
  <sheetProtection/>
  <mergeCells count="4">
    <mergeCell ref="A2:J3"/>
    <mergeCell ref="A34:B34"/>
    <mergeCell ref="H1:J1"/>
    <mergeCell ref="B4:J4"/>
  </mergeCells>
  <printOptions/>
  <pageMargins left="0.5905511811023623" right="0.5905511811023623" top="0.1968503937007874" bottom="0.3937007874015748" header="0.1968503937007874" footer="0.7086614173228347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="130" zoomScaleNormal="130" zoomScalePageLayoutView="0" workbookViewId="0" topLeftCell="A23">
      <selection activeCell="T15" sqref="T15"/>
    </sheetView>
  </sheetViews>
  <sheetFormatPr defaultColWidth="9.00390625" defaultRowHeight="12.75"/>
  <cols>
    <col min="1" max="2" width="7.00390625" style="0" customWidth="1"/>
    <col min="3" max="3" width="7.375" style="0" customWidth="1"/>
    <col min="4" max="4" width="6.625" style="0" customWidth="1"/>
    <col min="5" max="5" width="7.625" style="0" customWidth="1"/>
    <col min="6" max="6" width="7.25390625" style="0" customWidth="1"/>
    <col min="7" max="8" width="7.375" style="0" customWidth="1"/>
    <col min="9" max="9" width="7.125" style="0" customWidth="1"/>
    <col min="10" max="10" width="7.375" style="0" customWidth="1"/>
    <col min="11" max="11" width="7.00390625" style="0" customWidth="1"/>
    <col min="12" max="12" width="6.375" style="0" customWidth="1"/>
    <col min="13" max="13" width="7.00390625" style="0" customWidth="1"/>
    <col min="14" max="14" width="8.125" style="0" customWidth="1"/>
    <col min="15" max="15" width="10.25390625" style="0" customWidth="1"/>
    <col min="16" max="16" width="6.125" style="0" customWidth="1"/>
    <col min="17" max="18" width="9.625" style="0" bestFit="1" customWidth="1"/>
  </cols>
  <sheetData>
    <row r="1" spans="14:16" ht="12" customHeight="1">
      <c r="N1" s="103" t="s">
        <v>64</v>
      </c>
      <c r="O1" s="103"/>
      <c r="P1" s="103"/>
    </row>
    <row r="2" s="104" customFormat="1" ht="33.75" customHeight="1" thickBot="1">
      <c r="A2" s="104" t="s">
        <v>57</v>
      </c>
    </row>
    <row r="3" spans="1:16" ht="18" customHeight="1" thickBot="1">
      <c r="A3" s="7"/>
      <c r="B3" s="105" t="s">
        <v>13</v>
      </c>
      <c r="C3" s="106"/>
      <c r="D3" s="105" t="s">
        <v>14</v>
      </c>
      <c r="E3" s="106"/>
      <c r="F3" s="105" t="s">
        <v>15</v>
      </c>
      <c r="G3" s="106"/>
      <c r="H3" s="105" t="s">
        <v>16</v>
      </c>
      <c r="I3" s="106"/>
      <c r="J3" s="105" t="s">
        <v>17</v>
      </c>
      <c r="K3" s="106"/>
      <c r="L3" s="111" t="s">
        <v>18</v>
      </c>
      <c r="M3" s="112"/>
      <c r="N3" s="113" t="s">
        <v>42</v>
      </c>
      <c r="O3" s="107" t="s">
        <v>60</v>
      </c>
      <c r="P3" s="109" t="s">
        <v>52</v>
      </c>
    </row>
    <row r="4" spans="1:16" ht="23.25" customHeight="1" thickBot="1">
      <c r="A4" s="8" t="s">
        <v>0</v>
      </c>
      <c r="B4" s="9" t="s">
        <v>42</v>
      </c>
      <c r="C4" s="72" t="s">
        <v>60</v>
      </c>
      <c r="D4" s="9" t="s">
        <v>42</v>
      </c>
      <c r="E4" s="72" t="s">
        <v>60</v>
      </c>
      <c r="F4" s="9" t="s">
        <v>42</v>
      </c>
      <c r="G4" s="72" t="s">
        <v>60</v>
      </c>
      <c r="H4" s="9" t="s">
        <v>42</v>
      </c>
      <c r="I4" s="72" t="s">
        <v>60</v>
      </c>
      <c r="J4" s="9" t="s">
        <v>42</v>
      </c>
      <c r="K4" s="72" t="s">
        <v>60</v>
      </c>
      <c r="L4" s="9" t="s">
        <v>42</v>
      </c>
      <c r="M4" s="72" t="s">
        <v>60</v>
      </c>
      <c r="N4" s="114"/>
      <c r="O4" s="108"/>
      <c r="P4" s="110"/>
    </row>
    <row r="5" spans="1:16" ht="13.5" customHeight="1">
      <c r="A5" s="67">
        <v>3020</v>
      </c>
      <c r="B5" s="10">
        <v>528.3</v>
      </c>
      <c r="C5" s="10">
        <v>528.3</v>
      </c>
      <c r="D5" s="10">
        <v>0</v>
      </c>
      <c r="E5" s="10">
        <v>0</v>
      </c>
      <c r="F5" s="10">
        <f>1700+0.04</f>
        <v>1700.04</v>
      </c>
      <c r="G5" s="10">
        <f>1700+0.04</f>
        <v>1700.04</v>
      </c>
      <c r="H5" s="10">
        <v>1027.5</v>
      </c>
      <c r="I5" s="10">
        <v>1027.5</v>
      </c>
      <c r="J5" s="10">
        <v>392.11</v>
      </c>
      <c r="K5" s="10">
        <v>392.11</v>
      </c>
      <c r="L5" s="10">
        <v>485.23</v>
      </c>
      <c r="M5" s="10">
        <v>485.23</v>
      </c>
      <c r="N5" s="62">
        <f>B5+D5+F5+H5+J5+L5</f>
        <v>4133.18</v>
      </c>
      <c r="O5" s="62">
        <f>C5+E5+G5+I5+K5+M5</f>
        <v>4133.18</v>
      </c>
      <c r="P5" s="61">
        <f>N5/O5*100</f>
        <v>100</v>
      </c>
    </row>
    <row r="6" spans="1:18" ht="13.5" customHeight="1">
      <c r="A6" s="67">
        <v>4010</v>
      </c>
      <c r="B6" s="10">
        <v>109564.4</v>
      </c>
      <c r="C6" s="10">
        <v>109564.4</v>
      </c>
      <c r="D6" s="10">
        <v>8160</v>
      </c>
      <c r="E6" s="10">
        <v>8160</v>
      </c>
      <c r="F6" s="10">
        <v>91970.4</v>
      </c>
      <c r="G6" s="10">
        <v>91970.4</v>
      </c>
      <c r="H6" s="10">
        <v>73240.97</v>
      </c>
      <c r="I6" s="10">
        <v>73240.97</v>
      </c>
      <c r="J6" s="10">
        <v>14280</v>
      </c>
      <c r="K6" s="10">
        <v>14280</v>
      </c>
      <c r="L6" s="10">
        <v>16220.34</v>
      </c>
      <c r="M6" s="10">
        <v>16220.34</v>
      </c>
      <c r="N6" s="62">
        <f>B6+D6+F6+H6+J6+L6</f>
        <v>313436.11000000004</v>
      </c>
      <c r="O6" s="62">
        <f>C6+E6+G6+I6+K6+M6</f>
        <v>313436.11000000004</v>
      </c>
      <c r="P6" s="61">
        <f aca="true" t="shared" si="0" ref="P6:P26">N6/O6*100</f>
        <v>100</v>
      </c>
      <c r="Q6" s="5"/>
      <c r="R6" s="5"/>
    </row>
    <row r="7" spans="1:18" ht="16.5" customHeight="1">
      <c r="A7" s="66" t="s">
        <v>44</v>
      </c>
      <c r="B7" s="10">
        <v>2483.7</v>
      </c>
      <c r="C7" s="10">
        <v>2483.7</v>
      </c>
      <c r="D7" s="10">
        <v>255</v>
      </c>
      <c r="E7" s="10">
        <v>255</v>
      </c>
      <c r="F7" s="10">
        <v>8639.68</v>
      </c>
      <c r="G7" s="10">
        <v>8639.68</v>
      </c>
      <c r="H7" s="10">
        <v>1429</v>
      </c>
      <c r="I7" s="10">
        <v>1429</v>
      </c>
      <c r="J7" s="10">
        <v>2635</v>
      </c>
      <c r="K7" s="10">
        <v>2635</v>
      </c>
      <c r="L7" s="10">
        <v>0</v>
      </c>
      <c r="M7" s="10">
        <v>0</v>
      </c>
      <c r="N7" s="62">
        <f>B7+D7+F7+H7+J7</f>
        <v>15442.380000000001</v>
      </c>
      <c r="O7" s="62">
        <f>C7+E7+G7+I7+K7</f>
        <v>15442.380000000001</v>
      </c>
      <c r="P7" s="61">
        <f t="shared" si="0"/>
        <v>100</v>
      </c>
      <c r="Q7" s="5"/>
      <c r="R7" s="5"/>
    </row>
    <row r="8" spans="1:17" ht="13.5" customHeight="1">
      <c r="A8" s="67">
        <v>4040</v>
      </c>
      <c r="B8" s="10">
        <v>9278.26</v>
      </c>
      <c r="C8" s="10">
        <v>9278.26</v>
      </c>
      <c r="D8" s="10">
        <v>0</v>
      </c>
      <c r="E8" s="10">
        <v>0</v>
      </c>
      <c r="F8" s="10">
        <f>7500-504.69</f>
        <v>6995.31</v>
      </c>
      <c r="G8" s="10">
        <f>7500-504.69</f>
        <v>6995.31</v>
      </c>
      <c r="H8" s="10">
        <v>5986.13</v>
      </c>
      <c r="I8" s="10">
        <v>5986.13</v>
      </c>
      <c r="J8" s="10">
        <v>2080.8</v>
      </c>
      <c r="K8" s="10">
        <v>2080.8</v>
      </c>
      <c r="L8" s="10">
        <v>1347.43</v>
      </c>
      <c r="M8" s="10">
        <v>1347.43</v>
      </c>
      <c r="N8" s="62">
        <f>B8+F8+H8+J8+L8</f>
        <v>25687.93</v>
      </c>
      <c r="O8" s="62">
        <f>C8+G8+I8+K8+M8</f>
        <v>25687.93</v>
      </c>
      <c r="P8" s="61">
        <f t="shared" si="0"/>
        <v>100</v>
      </c>
      <c r="Q8" s="5"/>
    </row>
    <row r="9" spans="1:17" ht="13.5" customHeight="1">
      <c r="A9" s="67">
        <v>4110</v>
      </c>
      <c r="B9" s="10">
        <v>18529.37</v>
      </c>
      <c r="C9" s="10">
        <v>18529.37</v>
      </c>
      <c r="D9" s="10">
        <v>1286.64</v>
      </c>
      <c r="E9" s="10">
        <v>1286.64</v>
      </c>
      <c r="F9" s="10">
        <v>15116.04</v>
      </c>
      <c r="G9" s="10">
        <v>15116.04</v>
      </c>
      <c r="H9" s="10">
        <v>12267.72</v>
      </c>
      <c r="I9" s="10">
        <v>12267.72</v>
      </c>
      <c r="J9" s="10">
        <v>2601.7</v>
      </c>
      <c r="K9" s="10">
        <v>2601.7</v>
      </c>
      <c r="L9" s="10">
        <v>2635.15</v>
      </c>
      <c r="M9" s="10">
        <v>2635.15</v>
      </c>
      <c r="N9" s="62">
        <f>L9+J9+H9+F9+D9+B9</f>
        <v>52436.619999999995</v>
      </c>
      <c r="O9" s="62">
        <f>M9+K9+I9+G9+E9+C9</f>
        <v>52436.619999999995</v>
      </c>
      <c r="P9" s="61">
        <f t="shared" si="0"/>
        <v>100</v>
      </c>
      <c r="Q9" s="5"/>
    </row>
    <row r="10" spans="1:16" ht="13.5" customHeight="1">
      <c r="A10" s="67">
        <v>4120</v>
      </c>
      <c r="B10" s="10">
        <v>2962.5</v>
      </c>
      <c r="C10" s="10">
        <v>2962.5</v>
      </c>
      <c r="D10" s="10">
        <v>206.17</v>
      </c>
      <c r="E10" s="10">
        <v>206.17</v>
      </c>
      <c r="F10" s="10">
        <f>2393+72+31.3</f>
        <v>2496.3</v>
      </c>
      <c r="G10" s="10">
        <f>2393+72+31.3</f>
        <v>2496.3</v>
      </c>
      <c r="H10" s="10">
        <v>1961.63</v>
      </c>
      <c r="I10" s="10">
        <v>1961.63</v>
      </c>
      <c r="J10" s="10">
        <v>415.42</v>
      </c>
      <c r="K10" s="10">
        <v>415.42</v>
      </c>
      <c r="L10" s="10">
        <v>421.35</v>
      </c>
      <c r="M10" s="10">
        <v>421.35</v>
      </c>
      <c r="N10" s="62">
        <f aca="true" t="shared" si="1" ref="N10:O12">B10+D10+F10+H10+J10+L10</f>
        <v>8463.37</v>
      </c>
      <c r="O10" s="62">
        <f t="shared" si="1"/>
        <v>8463.37</v>
      </c>
      <c r="P10" s="61">
        <f t="shared" si="0"/>
        <v>100</v>
      </c>
    </row>
    <row r="11" spans="1:18" ht="13.5" customHeight="1">
      <c r="A11" s="67">
        <v>4170</v>
      </c>
      <c r="B11" s="10">
        <v>3000</v>
      </c>
      <c r="C11" s="10">
        <v>3000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2">
        <f t="shared" si="1"/>
        <v>3000</v>
      </c>
      <c r="O11" s="62">
        <f t="shared" si="1"/>
        <v>3000</v>
      </c>
      <c r="P11" s="61">
        <f t="shared" si="0"/>
        <v>100</v>
      </c>
      <c r="Q11" s="5"/>
      <c r="R11" s="5"/>
    </row>
    <row r="12" spans="1:16" ht="13.5" customHeight="1">
      <c r="A12" s="67">
        <v>4210</v>
      </c>
      <c r="B12" s="11">
        <v>12804.23</v>
      </c>
      <c r="C12" s="11">
        <v>12804.23</v>
      </c>
      <c r="D12" s="11">
        <v>9937.32</v>
      </c>
      <c r="E12" s="11">
        <v>9937.32</v>
      </c>
      <c r="F12" s="11">
        <v>14089.34</v>
      </c>
      <c r="G12" s="11">
        <v>14089.34</v>
      </c>
      <c r="H12" s="11">
        <f>48220-3000-7940-4500+288.95+1652.5</f>
        <v>34721.45</v>
      </c>
      <c r="I12" s="11">
        <f>48220-3000-7940-4500+288.95+1652.5</f>
        <v>34721.45</v>
      </c>
      <c r="J12" s="11">
        <v>15756.2</v>
      </c>
      <c r="K12" s="11">
        <v>15756.2</v>
      </c>
      <c r="L12" s="10">
        <v>352.5</v>
      </c>
      <c r="M12" s="10">
        <v>352.5</v>
      </c>
      <c r="N12" s="62">
        <f>B12+D12+F12+H12+J12+L12</f>
        <v>87661.04</v>
      </c>
      <c r="O12" s="62">
        <f t="shared" si="1"/>
        <v>87661.04</v>
      </c>
      <c r="P12" s="61">
        <f t="shared" si="0"/>
        <v>100</v>
      </c>
    </row>
    <row r="13" spans="1:16" ht="13.5" customHeight="1">
      <c r="A13" s="67">
        <v>4260</v>
      </c>
      <c r="B13" s="11">
        <f>3950-800+64.01</f>
        <v>3214.01</v>
      </c>
      <c r="C13" s="11">
        <f>3950-800+64.01</f>
        <v>3214.01</v>
      </c>
      <c r="D13" s="11">
        <v>0</v>
      </c>
      <c r="E13" s="11">
        <v>0</v>
      </c>
      <c r="F13" s="11">
        <f>41000+4500+589.36</f>
        <v>46089.36</v>
      </c>
      <c r="G13" s="11">
        <f>41000+4500+589.36</f>
        <v>46089.36</v>
      </c>
      <c r="H13" s="11">
        <f>92500+328.76</f>
        <v>92828.76</v>
      </c>
      <c r="I13" s="11">
        <f>92500+328.76</f>
        <v>92828.76</v>
      </c>
      <c r="J13" s="10">
        <v>0</v>
      </c>
      <c r="K13" s="10">
        <v>0</v>
      </c>
      <c r="L13" s="10">
        <v>0</v>
      </c>
      <c r="M13" s="10">
        <v>0</v>
      </c>
      <c r="N13" s="62">
        <f>B13+D13+F13+H13+J13</f>
        <v>142132.13</v>
      </c>
      <c r="O13" s="62">
        <f>C13+G13+I13</f>
        <v>142132.13</v>
      </c>
      <c r="P13" s="61">
        <f t="shared" si="0"/>
        <v>100</v>
      </c>
    </row>
    <row r="14" spans="1:16" ht="13.5" customHeight="1">
      <c r="A14" s="67">
        <v>4270</v>
      </c>
      <c r="B14" s="11">
        <v>0</v>
      </c>
      <c r="C14" s="11">
        <v>0</v>
      </c>
      <c r="D14" s="11">
        <v>0</v>
      </c>
      <c r="E14" s="11">
        <v>0</v>
      </c>
      <c r="F14" s="11">
        <v>7946</v>
      </c>
      <c r="G14" s="11">
        <v>7946</v>
      </c>
      <c r="H14" s="11">
        <f>200+3000-1145.73</f>
        <v>2054.27</v>
      </c>
      <c r="I14" s="11">
        <f>200+3000-1145.73</f>
        <v>2054.27</v>
      </c>
      <c r="J14" s="10">
        <v>0</v>
      </c>
      <c r="K14" s="10">
        <v>0</v>
      </c>
      <c r="L14" s="10">
        <v>0</v>
      </c>
      <c r="M14" s="10">
        <v>0</v>
      </c>
      <c r="N14" s="62">
        <f>B14+D14+F14+H14+J14+L14</f>
        <v>10000.27</v>
      </c>
      <c r="O14" s="62">
        <f>C14+E14+G14+I14+K14+M14</f>
        <v>10000.27</v>
      </c>
      <c r="P14" s="61">
        <f t="shared" si="0"/>
        <v>100</v>
      </c>
    </row>
    <row r="15" spans="1:16" ht="13.5" customHeight="1">
      <c r="A15" s="67">
        <v>4280</v>
      </c>
      <c r="B15" s="11">
        <v>35</v>
      </c>
      <c r="C15" s="11">
        <v>35</v>
      </c>
      <c r="D15" s="11">
        <v>0</v>
      </c>
      <c r="E15" s="11">
        <v>0</v>
      </c>
      <c r="F15" s="11">
        <f>50+15</f>
        <v>65</v>
      </c>
      <c r="G15" s="11">
        <f>50+15</f>
        <v>65</v>
      </c>
      <c r="H15" s="11">
        <f>85+15</f>
        <v>100</v>
      </c>
      <c r="I15" s="11">
        <f>85+15</f>
        <v>100</v>
      </c>
      <c r="J15" s="10">
        <v>0</v>
      </c>
      <c r="K15" s="10">
        <v>0</v>
      </c>
      <c r="L15" s="10">
        <v>30</v>
      </c>
      <c r="M15" s="10">
        <v>30</v>
      </c>
      <c r="N15" s="62">
        <f>B15+D15+F15+H15+J15+L15</f>
        <v>230</v>
      </c>
      <c r="O15" s="62">
        <f>C15+E15+G15+I15+K15+M15</f>
        <v>230</v>
      </c>
      <c r="P15" s="61">
        <f t="shared" si="0"/>
        <v>100</v>
      </c>
    </row>
    <row r="16" spans="1:16" ht="13.5" customHeight="1">
      <c r="A16" s="67">
        <v>4300</v>
      </c>
      <c r="B16" s="11">
        <v>7930.8</v>
      </c>
      <c r="C16" s="11">
        <v>7930.8</v>
      </c>
      <c r="D16" s="11">
        <v>52260.58</v>
      </c>
      <c r="E16" s="11">
        <v>52260.58</v>
      </c>
      <c r="F16" s="11">
        <f>12000-6200-444-1500+11.31+200</f>
        <v>4067.31</v>
      </c>
      <c r="G16" s="11">
        <f>12000-6200-444-1500+11.31+200</f>
        <v>4067.31</v>
      </c>
      <c r="H16" s="11">
        <v>14854.94</v>
      </c>
      <c r="I16" s="11">
        <v>14854.94</v>
      </c>
      <c r="J16" s="10">
        <v>191.8</v>
      </c>
      <c r="K16" s="10">
        <v>191.8</v>
      </c>
      <c r="L16" s="63">
        <v>0</v>
      </c>
      <c r="M16" s="63">
        <v>0</v>
      </c>
      <c r="N16" s="62">
        <f>B16+D16+F16+H16+J16</f>
        <v>79305.43000000001</v>
      </c>
      <c r="O16" s="62">
        <f>C16+E16+G16+I16+K16</f>
        <v>79305.43000000001</v>
      </c>
      <c r="P16" s="61">
        <f t="shared" si="0"/>
        <v>100</v>
      </c>
    </row>
    <row r="17" spans="1:16" ht="13.5" customHeight="1">
      <c r="A17" s="69">
        <v>4350</v>
      </c>
      <c r="B17" s="11">
        <v>1428.73</v>
      </c>
      <c r="C17" s="11">
        <v>1428.73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0">
        <v>0</v>
      </c>
      <c r="L17" s="63">
        <v>0</v>
      </c>
      <c r="M17" s="63">
        <v>0</v>
      </c>
      <c r="N17" s="62">
        <f aca="true" t="shared" si="2" ref="N17:O19">B17+D17+F17+H17+J17+L17</f>
        <v>1428.73</v>
      </c>
      <c r="O17" s="62">
        <f t="shared" si="2"/>
        <v>1428.73</v>
      </c>
      <c r="P17" s="61">
        <f t="shared" si="0"/>
        <v>100</v>
      </c>
    </row>
    <row r="18" spans="1:16" ht="13.5" customHeight="1">
      <c r="A18" s="68">
        <v>4360</v>
      </c>
      <c r="B18" s="11">
        <v>0</v>
      </c>
      <c r="C18" s="11">
        <v>0</v>
      </c>
      <c r="D18" s="11">
        <v>0</v>
      </c>
      <c r="E18" s="11">
        <v>0</v>
      </c>
      <c r="F18" s="11">
        <v>264.75</v>
      </c>
      <c r="G18" s="11">
        <v>264.75</v>
      </c>
      <c r="H18" s="11">
        <v>0</v>
      </c>
      <c r="I18" s="11">
        <v>0</v>
      </c>
      <c r="J18" s="10">
        <v>0</v>
      </c>
      <c r="K18" s="10">
        <v>0</v>
      </c>
      <c r="L18" s="63">
        <v>0</v>
      </c>
      <c r="M18" s="63">
        <v>0</v>
      </c>
      <c r="N18" s="62">
        <f t="shared" si="2"/>
        <v>264.75</v>
      </c>
      <c r="O18" s="62">
        <f t="shared" si="2"/>
        <v>264.75</v>
      </c>
      <c r="P18" s="61">
        <f t="shared" si="0"/>
        <v>100</v>
      </c>
    </row>
    <row r="19" spans="1:16" ht="15.75" customHeight="1">
      <c r="A19" s="71">
        <v>4370</v>
      </c>
      <c r="B19" s="10">
        <v>985.29</v>
      </c>
      <c r="C19" s="10">
        <v>985.29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63">
        <v>0</v>
      </c>
      <c r="M19" s="63">
        <v>0</v>
      </c>
      <c r="N19" s="62">
        <f t="shared" si="2"/>
        <v>985.29</v>
      </c>
      <c r="O19" s="62">
        <f t="shared" si="2"/>
        <v>985.29</v>
      </c>
      <c r="P19" s="61">
        <f t="shared" si="0"/>
        <v>100</v>
      </c>
    </row>
    <row r="20" spans="1:16" ht="13.5" customHeight="1">
      <c r="A20" s="69">
        <v>4430</v>
      </c>
      <c r="B20" s="10">
        <v>641</v>
      </c>
      <c r="C20" s="10">
        <v>641</v>
      </c>
      <c r="D20" s="10">
        <v>2614</v>
      </c>
      <c r="E20" s="10">
        <v>2614</v>
      </c>
      <c r="F20" s="10">
        <f>2000-182</f>
        <v>1818</v>
      </c>
      <c r="G20" s="10">
        <f>2000-182</f>
        <v>1818</v>
      </c>
      <c r="H20" s="10">
        <f>13000+140</f>
        <v>13140</v>
      </c>
      <c r="I20" s="10">
        <f>13000+140</f>
        <v>13140</v>
      </c>
      <c r="J20" s="10">
        <v>127</v>
      </c>
      <c r="K20" s="10">
        <v>127</v>
      </c>
      <c r="L20" s="63">
        <v>0</v>
      </c>
      <c r="M20" s="63">
        <v>0</v>
      </c>
      <c r="N20" s="62">
        <f>B20+D20+F20+H20+J20</f>
        <v>18340</v>
      </c>
      <c r="O20" s="62">
        <f>C20+E20+G20+I20+K20</f>
        <v>18340</v>
      </c>
      <c r="P20" s="61">
        <f t="shared" si="0"/>
        <v>100</v>
      </c>
    </row>
    <row r="21" spans="1:16" ht="13.5" customHeight="1">
      <c r="A21" s="70">
        <v>4440</v>
      </c>
      <c r="B21" s="12">
        <v>3166.79</v>
      </c>
      <c r="C21" s="12">
        <v>3166.79</v>
      </c>
      <c r="D21" s="12">
        <v>0</v>
      </c>
      <c r="E21" s="12">
        <v>0</v>
      </c>
      <c r="F21" s="12">
        <f>5000.2-230.01</f>
        <v>4770.19</v>
      </c>
      <c r="G21" s="12">
        <f>5000.2-230.01</f>
        <v>4770.19</v>
      </c>
      <c r="H21" s="12">
        <v>3000.12</v>
      </c>
      <c r="I21" s="12">
        <v>3000.12</v>
      </c>
      <c r="J21" s="12">
        <v>1000.04</v>
      </c>
      <c r="K21" s="12">
        <v>1000.04</v>
      </c>
      <c r="L21" s="63">
        <v>1000.04</v>
      </c>
      <c r="M21" s="63">
        <v>1000.04</v>
      </c>
      <c r="N21" s="62">
        <f>L21+J21+H21+F21+D21+B21</f>
        <v>12937.18</v>
      </c>
      <c r="O21" s="62">
        <f>M21+K21+I21+G21+E21+C21</f>
        <v>12937.18</v>
      </c>
      <c r="P21" s="61">
        <f t="shared" si="0"/>
        <v>100</v>
      </c>
    </row>
    <row r="22" spans="1:16" ht="13.5" customHeight="1">
      <c r="A22" s="69">
        <v>4500</v>
      </c>
      <c r="B22" s="10">
        <v>0</v>
      </c>
      <c r="C22" s="10">
        <v>0</v>
      </c>
      <c r="D22" s="10">
        <v>2500</v>
      </c>
      <c r="E22" s="10">
        <v>2500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63">
        <v>0</v>
      </c>
      <c r="M22" s="63">
        <v>0</v>
      </c>
      <c r="N22" s="62">
        <f>B22+D22+F22+H22+J22+L22</f>
        <v>2500</v>
      </c>
      <c r="O22" s="62">
        <f>C22+E22+G22+I22+K22+M22</f>
        <v>2500</v>
      </c>
      <c r="P22" s="61">
        <f t="shared" si="0"/>
        <v>100</v>
      </c>
    </row>
    <row r="23" spans="1:16" ht="13.5" customHeight="1">
      <c r="A23" s="69">
        <v>4700</v>
      </c>
      <c r="B23" s="10">
        <v>340</v>
      </c>
      <c r="C23" s="10">
        <v>340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63">
        <v>0</v>
      </c>
      <c r="M23" s="63">
        <v>0</v>
      </c>
      <c r="N23" s="62">
        <f>B23</f>
        <v>340</v>
      </c>
      <c r="O23" s="62">
        <f>C23</f>
        <v>340</v>
      </c>
      <c r="P23" s="61">
        <f t="shared" si="0"/>
        <v>100</v>
      </c>
    </row>
    <row r="24" spans="1:16" ht="11.25" customHeight="1">
      <c r="A24" s="68">
        <v>4740</v>
      </c>
      <c r="B24" s="10">
        <v>295.59</v>
      </c>
      <c r="C24" s="10">
        <v>295.59</v>
      </c>
      <c r="D24" s="10">
        <v>0</v>
      </c>
      <c r="E24" s="10">
        <v>0</v>
      </c>
      <c r="F24" s="10">
        <v>0</v>
      </c>
      <c r="G24" s="10">
        <v>0</v>
      </c>
      <c r="H24" s="10">
        <v>815.77</v>
      </c>
      <c r="I24" s="10">
        <v>815.77</v>
      </c>
      <c r="J24" s="10">
        <v>0</v>
      </c>
      <c r="K24" s="10">
        <v>0</v>
      </c>
      <c r="L24" s="63">
        <v>0</v>
      </c>
      <c r="M24" s="63">
        <v>0</v>
      </c>
      <c r="N24" s="62">
        <f>B24+H24</f>
        <v>1111.36</v>
      </c>
      <c r="O24" s="62">
        <f>C24+I24</f>
        <v>1111.36</v>
      </c>
      <c r="P24" s="61">
        <f t="shared" si="0"/>
        <v>100</v>
      </c>
    </row>
    <row r="25" spans="1:16" ht="11.25" customHeight="1">
      <c r="A25" s="68">
        <v>4750</v>
      </c>
      <c r="B25" s="10">
        <v>885.3</v>
      </c>
      <c r="C25" s="10">
        <v>885.3</v>
      </c>
      <c r="D25" s="10">
        <v>0</v>
      </c>
      <c r="E25" s="10">
        <v>0</v>
      </c>
      <c r="F25" s="10">
        <v>0</v>
      </c>
      <c r="G25" s="10">
        <v>0</v>
      </c>
      <c r="H25" s="10">
        <v>310.45</v>
      </c>
      <c r="I25" s="10">
        <v>310.45</v>
      </c>
      <c r="J25" s="10">
        <v>0</v>
      </c>
      <c r="K25" s="10">
        <v>0</v>
      </c>
      <c r="L25" s="63">
        <v>0</v>
      </c>
      <c r="M25" s="63">
        <v>0</v>
      </c>
      <c r="N25" s="10">
        <f>B25+H25</f>
        <v>1195.75</v>
      </c>
      <c r="O25" s="10">
        <f>C25+I25</f>
        <v>1195.75</v>
      </c>
      <c r="P25" s="61">
        <f t="shared" si="0"/>
        <v>100</v>
      </c>
    </row>
    <row r="26" spans="1:17" ht="15" customHeight="1">
      <c r="A26" s="16" t="s">
        <v>19</v>
      </c>
      <c r="B26" s="13">
        <f aca="true" t="shared" si="3" ref="B26:O26">SUM(B5:B25)</f>
        <v>178073.27000000002</v>
      </c>
      <c r="C26" s="13">
        <f t="shared" si="3"/>
        <v>178073.27000000002</v>
      </c>
      <c r="D26" s="13">
        <f t="shared" si="3"/>
        <v>77219.70999999999</v>
      </c>
      <c r="E26" s="13">
        <f t="shared" si="3"/>
        <v>77219.70999999999</v>
      </c>
      <c r="F26" s="13">
        <f t="shared" si="3"/>
        <v>206027.72000000003</v>
      </c>
      <c r="G26" s="13">
        <f t="shared" si="3"/>
        <v>206027.72000000003</v>
      </c>
      <c r="H26" s="13">
        <f t="shared" si="3"/>
        <v>257738.71</v>
      </c>
      <c r="I26" s="13">
        <f t="shared" si="3"/>
        <v>257738.71</v>
      </c>
      <c r="J26" s="13">
        <f t="shared" si="3"/>
        <v>39480.07</v>
      </c>
      <c r="K26" s="13">
        <f t="shared" si="3"/>
        <v>39480.07</v>
      </c>
      <c r="L26" s="13">
        <f t="shared" si="3"/>
        <v>22492.04</v>
      </c>
      <c r="M26" s="13">
        <f t="shared" si="3"/>
        <v>22492.04</v>
      </c>
      <c r="N26" s="64">
        <f t="shared" si="3"/>
        <v>781031.5200000001</v>
      </c>
      <c r="O26" s="64">
        <f t="shared" si="3"/>
        <v>781031.5200000001</v>
      </c>
      <c r="P26" s="61">
        <f t="shared" si="0"/>
        <v>100</v>
      </c>
      <c r="Q26" s="5"/>
    </row>
    <row r="27" spans="1:17" ht="18.75" customHeight="1">
      <c r="A27" s="79" t="s">
        <v>50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7940</v>
      </c>
      <c r="I27" s="10">
        <v>7940</v>
      </c>
      <c r="J27" s="10">
        <v>0</v>
      </c>
      <c r="K27" s="10">
        <v>0</v>
      </c>
      <c r="L27" s="63">
        <v>0</v>
      </c>
      <c r="M27" s="63">
        <v>0</v>
      </c>
      <c r="N27" s="10">
        <v>7940</v>
      </c>
      <c r="O27" s="10">
        <v>7940</v>
      </c>
      <c r="P27" s="61">
        <f>N27/O27*100</f>
        <v>100</v>
      </c>
      <c r="Q27" s="5"/>
    </row>
    <row r="28" spans="1:17" ht="18" customHeight="1">
      <c r="A28" s="98" t="s">
        <v>51</v>
      </c>
      <c r="B28" s="99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>H26+H27</f>
        <v>265678.70999999996</v>
      </c>
      <c r="I28" s="10">
        <f>I26+I27</f>
        <v>265678.70999999996</v>
      </c>
      <c r="J28" s="10">
        <v>0</v>
      </c>
      <c r="K28" s="10">
        <v>0</v>
      </c>
      <c r="L28" s="63">
        <v>0</v>
      </c>
      <c r="M28" s="63">
        <v>0</v>
      </c>
      <c r="N28" s="10">
        <f>N26+N27</f>
        <v>788971.5200000001</v>
      </c>
      <c r="O28" s="10">
        <f>O26+O27</f>
        <v>788971.5200000001</v>
      </c>
      <c r="P28" s="61">
        <f>N28/O28*100</f>
        <v>100</v>
      </c>
      <c r="Q28" s="5"/>
    </row>
    <row r="29" spans="1:17" ht="17.25" customHeight="1">
      <c r="A29" s="100" t="s">
        <v>26</v>
      </c>
      <c r="B29" s="101"/>
      <c r="C29" s="10">
        <v>0</v>
      </c>
      <c r="D29" s="10">
        <f>D26*18.75%-8.02</f>
        <v>14470.675624999998</v>
      </c>
      <c r="E29" s="10">
        <f>E26*18.75%-8.02</f>
        <v>14470.675624999998</v>
      </c>
      <c r="F29" s="10">
        <f>F26*34%</f>
        <v>70049.42480000002</v>
      </c>
      <c r="G29" s="10">
        <f>G26*34%</f>
        <v>70049.42480000002</v>
      </c>
      <c r="H29" s="29">
        <f>H26*34%</f>
        <v>87631.1614</v>
      </c>
      <c r="I29" s="29">
        <f>I26*34%</f>
        <v>87631.1614</v>
      </c>
      <c r="J29" s="10">
        <f>J26*15%</f>
        <v>5922.010499999999</v>
      </c>
      <c r="K29" s="10">
        <f>K26*15%</f>
        <v>5922.010499999999</v>
      </c>
      <c r="L29" s="63">
        <v>0</v>
      </c>
      <c r="M29" s="63">
        <v>0</v>
      </c>
      <c r="N29" s="10">
        <f>D29+F29+H29+J29</f>
        <v>178073.27232500003</v>
      </c>
      <c r="O29" s="10">
        <f>E29+G29+I29+K29</f>
        <v>178073.27232500003</v>
      </c>
      <c r="P29" s="65">
        <v>0</v>
      </c>
      <c r="Q29" s="5"/>
    </row>
    <row r="30" spans="1:17" ht="13.5" customHeight="1">
      <c r="A30" s="98" t="s">
        <v>7</v>
      </c>
      <c r="B30" s="99"/>
      <c r="C30" s="10">
        <v>0</v>
      </c>
      <c r="D30" s="14">
        <f aca="true" t="shared" si="4" ref="D30:M30">SUM(D26:D29)</f>
        <v>91690.385625</v>
      </c>
      <c r="E30" s="14">
        <f t="shared" si="4"/>
        <v>91690.385625</v>
      </c>
      <c r="F30" s="10">
        <f t="shared" si="4"/>
        <v>276077.14480000007</v>
      </c>
      <c r="G30" s="10">
        <f t="shared" si="4"/>
        <v>276077.14480000007</v>
      </c>
      <c r="H30" s="10">
        <f>H28+H29</f>
        <v>353309.87139999995</v>
      </c>
      <c r="I30" s="10">
        <f>I28+I29</f>
        <v>353309.87139999995</v>
      </c>
      <c r="J30" s="10">
        <f t="shared" si="4"/>
        <v>45402.0805</v>
      </c>
      <c r="K30" s="10">
        <f t="shared" si="4"/>
        <v>45402.0805</v>
      </c>
      <c r="L30" s="10">
        <f t="shared" si="4"/>
        <v>22492.04</v>
      </c>
      <c r="M30" s="10">
        <f t="shared" si="4"/>
        <v>22492.04</v>
      </c>
      <c r="N30" s="10">
        <v>0</v>
      </c>
      <c r="O30" s="10">
        <v>0</v>
      </c>
      <c r="P30" s="65">
        <f>O30-N30</f>
        <v>0</v>
      </c>
      <c r="Q30" s="5"/>
    </row>
    <row r="31" spans="1:17" ht="13.5" customHeight="1">
      <c r="A31" s="102" t="s">
        <v>59</v>
      </c>
      <c r="B31" s="102"/>
      <c r="C31" s="102"/>
      <c r="D31" s="15"/>
      <c r="G31" s="5"/>
      <c r="I31" s="5"/>
      <c r="K31" s="17"/>
      <c r="L31" s="5"/>
      <c r="M31" s="5"/>
      <c r="O31" s="5"/>
      <c r="Q31" s="5"/>
    </row>
    <row r="32" spans="1:15" ht="13.5" customHeight="1">
      <c r="A32" s="95" t="s">
        <v>20</v>
      </c>
      <c r="B32" s="95"/>
      <c r="C32" s="95"/>
      <c r="D32" s="95"/>
      <c r="K32" s="96" t="s">
        <v>21</v>
      </c>
      <c r="L32" s="97"/>
      <c r="M32" s="97"/>
      <c r="O32" s="28"/>
    </row>
    <row r="33" spans="8:15" ht="39.75" customHeight="1">
      <c r="H33" s="78"/>
      <c r="O33" s="5"/>
    </row>
  </sheetData>
  <sheetProtection/>
  <mergeCells count="17">
    <mergeCell ref="J3:K3"/>
    <mergeCell ref="N1:P1"/>
    <mergeCell ref="A2:IV2"/>
    <mergeCell ref="B3:C3"/>
    <mergeCell ref="O3:O4"/>
    <mergeCell ref="P3:P4"/>
    <mergeCell ref="D3:E3"/>
    <mergeCell ref="F3:G3"/>
    <mergeCell ref="L3:M3"/>
    <mergeCell ref="N3:N4"/>
    <mergeCell ref="H3:I3"/>
    <mergeCell ref="A32:D32"/>
    <mergeCell ref="K32:M32"/>
    <mergeCell ref="A28:B28"/>
    <mergeCell ref="A29:B29"/>
    <mergeCell ref="A30:B30"/>
    <mergeCell ref="A31:C31"/>
  </mergeCells>
  <printOptions/>
  <pageMargins left="0.7874015748031497" right="0.7874015748031497" top="0.51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przychody na 2004</dc:title>
  <dc:subject/>
  <dc:creator>Józef Adamek</dc:creator>
  <cp:keywords/>
  <dc:description/>
  <cp:lastModifiedBy>karas</cp:lastModifiedBy>
  <cp:lastPrinted>2010-01-25T09:14:41Z</cp:lastPrinted>
  <dcterms:created xsi:type="dcterms:W3CDTF">2004-07-19T08:53:55Z</dcterms:created>
  <dcterms:modified xsi:type="dcterms:W3CDTF">2010-02-01T08:39:46Z</dcterms:modified>
  <cp:category/>
  <cp:version/>
  <cp:contentType/>
  <cp:contentStatus/>
</cp:coreProperties>
</file>